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sko\Documents\РОБОЧА\ФОП\2025\ЛЕОНАРДО\ЄВРОПА ПЛАЗА\"/>
    </mc:Choice>
  </mc:AlternateContent>
  <xr:revisionPtr revIDLastSave="0" documentId="13_ncr:1_{AC6EDE69-EAD0-4CC0-9F23-AE54479E97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Балкони" sheetId="1" r:id="rId1"/>
  </sheets>
  <definedNames>
    <definedName name="_xlnm.Print_Titles" localSheetId="0">Балкони!$6:$6</definedName>
    <definedName name="_xlnm.Print_Area" localSheetId="0">Балкони!$A$1:$K$52</definedName>
  </definedNames>
  <calcPr calcId="191029"/>
</workbook>
</file>

<file path=xl/calcChain.xml><?xml version="1.0" encoding="utf-8"?>
<calcChain xmlns="http://schemas.openxmlformats.org/spreadsheetml/2006/main">
  <c r="D28" i="1" l="1"/>
  <c r="D22" i="1"/>
  <c r="D21" i="1"/>
  <c r="M28" i="1"/>
  <c r="K38" i="1"/>
  <c r="K17" i="1"/>
  <c r="K22" i="1"/>
  <c r="K24" i="1"/>
  <c r="K25" i="1"/>
  <c r="K28" i="1"/>
  <c r="K30" i="1"/>
  <c r="K31" i="1"/>
  <c r="K33" i="1"/>
  <c r="F38" i="1"/>
  <c r="F31" i="1"/>
  <c r="F25" i="1"/>
  <c r="F20" i="1"/>
  <c r="F10" i="1"/>
  <c r="F11" i="1"/>
  <c r="F9" i="1"/>
  <c r="L28" i="1"/>
  <c r="L22" i="1"/>
  <c r="I32" i="1"/>
  <c r="K32" i="1" s="1"/>
  <c r="I26" i="1"/>
  <c r="K26" i="1" s="1"/>
  <c r="I20" i="1"/>
  <c r="K20" i="1" s="1"/>
  <c r="F12" i="1" l="1"/>
  <c r="M10" i="1"/>
  <c r="L11" i="1"/>
  <c r="M11" i="1" s="1"/>
  <c r="L9" i="1"/>
  <c r="M9" i="1" s="1"/>
  <c r="M24" i="1"/>
  <c r="M25" i="1"/>
  <c r="M26" i="1"/>
  <c r="M30" i="1"/>
  <c r="M31" i="1"/>
  <c r="M32" i="1"/>
  <c r="M33" i="1"/>
  <c r="M34" i="1"/>
  <c r="M35" i="1"/>
  <c r="M36" i="1"/>
  <c r="M37" i="1"/>
  <c r="M38" i="1"/>
  <c r="M20" i="1"/>
  <c r="F33" i="1"/>
  <c r="F27" i="1"/>
  <c r="F14" i="1"/>
  <c r="F17" i="1"/>
  <c r="I23" i="1" l="1"/>
  <c r="M22" i="1"/>
  <c r="F22" i="1"/>
  <c r="I21" i="1"/>
  <c r="F21" i="1"/>
  <c r="I27" i="1"/>
  <c r="K27" i="1" s="1"/>
  <c r="M17" i="1"/>
  <c r="I19" i="1"/>
  <c r="I18" i="1"/>
  <c r="I16" i="1"/>
  <c r="I15" i="1"/>
  <c r="K14" i="1"/>
  <c r="M12" i="1"/>
  <c r="I29" i="1" l="1"/>
  <c r="F28" i="1"/>
  <c r="F34" i="1" s="1"/>
  <c r="M21" i="1"/>
  <c r="K21" i="1"/>
  <c r="M18" i="1"/>
  <c r="K18" i="1"/>
  <c r="M15" i="1"/>
  <c r="K15" i="1"/>
  <c r="M16" i="1"/>
  <c r="K16" i="1"/>
  <c r="M19" i="1"/>
  <c r="K19" i="1"/>
  <c r="M23" i="1"/>
  <c r="K23" i="1"/>
  <c r="M27" i="1"/>
  <c r="M14" i="1"/>
  <c r="M29" i="1" l="1"/>
  <c r="M39" i="1" s="1"/>
  <c r="K29" i="1"/>
  <c r="L46" i="1"/>
  <c r="K40" i="1" l="1"/>
  <c r="K41" i="1" s="1"/>
  <c r="K43" i="1" s="1"/>
  <c r="F36" i="1"/>
  <c r="F37" i="1"/>
  <c r="F39" i="1" l="1"/>
  <c r="F40" i="1" s="1"/>
  <c r="F42" i="1" l="1"/>
  <c r="F41" i="1"/>
  <c r="F43" i="1" l="1"/>
  <c r="K44" i="1" s="1"/>
</calcChain>
</file>

<file path=xl/sharedStrings.xml><?xml version="1.0" encoding="utf-8"?>
<sst xmlns="http://schemas.openxmlformats.org/spreadsheetml/2006/main" count="105" uniqueCount="68">
  <si>
    <t>м2</t>
  </si>
  <si>
    <t>шт</t>
  </si>
  <si>
    <t xml:space="preserve">Найменування робіт </t>
  </si>
  <si>
    <t xml:space="preserve">Од. вим. </t>
  </si>
  <si>
    <t xml:space="preserve">Ціна, грн </t>
  </si>
  <si>
    <t xml:space="preserve">Вартість, грн </t>
  </si>
  <si>
    <t xml:space="preserve">Найменування матеріалів </t>
  </si>
  <si>
    <t>Вивіз сміття</t>
  </si>
  <si>
    <t>маш</t>
  </si>
  <si>
    <t>Мішки для сміття</t>
  </si>
  <si>
    <t xml:space="preserve">Кіль- кість </t>
  </si>
  <si>
    <t>Комерційна пропозиція</t>
  </si>
  <si>
    <t>Всього:</t>
  </si>
  <si>
    <t>Всього , грн.</t>
  </si>
  <si>
    <t>Адміністративні  витрати, грн</t>
  </si>
  <si>
    <t>Постачання  матеріалів</t>
  </si>
  <si>
    <t>Загальновиробничі витрати , грн.</t>
  </si>
  <si>
    <t>Всього по матеріалах, включаючи доставку</t>
  </si>
  <si>
    <t xml:space="preserve">Всього по роботах, включаючи додаткові витрати </t>
  </si>
  <si>
    <t>Всього по кошторису без ПДВ, грн</t>
  </si>
  <si>
    <t>ПДВ 20 %, грн.</t>
  </si>
  <si>
    <t>Всього по кошторису з ПДВ, грн</t>
  </si>
  <si>
    <t xml:space="preserve">№ п/п </t>
  </si>
  <si>
    <t>Інші роботи</t>
  </si>
  <si>
    <t>Всього по розділу :</t>
  </si>
  <si>
    <t>Вантажно-розвантажувальні  роботи</t>
  </si>
  <si>
    <t>ДЕМОНТАЖНІ  РОБОТИ</t>
  </si>
  <si>
    <t>м.п.</t>
  </si>
  <si>
    <t>Демонтаж плитки</t>
  </si>
  <si>
    <t>Демонтаж стяжки</t>
  </si>
  <si>
    <t>Демонтаж плінтуса керамічного</t>
  </si>
  <si>
    <t>МОНТАЖНІ  РОБОТИ</t>
  </si>
  <si>
    <t>Монтаж екструдованого пінополістиролу з підрізкою</t>
  </si>
  <si>
    <t>шт.</t>
  </si>
  <si>
    <t>Грунт Ceresit CT-17, 10л</t>
  </si>
  <si>
    <t xml:space="preserve"> м2 </t>
  </si>
  <si>
    <t>Укладання плитки на підлогу</t>
  </si>
  <si>
    <t>уп.</t>
  </si>
  <si>
    <t>Улаштування бокового захисту при висотних роботах</t>
  </si>
  <si>
    <t>рул.</t>
  </si>
  <si>
    <t>міш.</t>
  </si>
  <si>
    <t>Хрестики дистанційні, 200 шт/уп.</t>
  </si>
  <si>
    <t>Губка целюлозна Mapei</t>
  </si>
  <si>
    <t>Затирання швів плитки двохкомпонентною сумішшю</t>
  </si>
  <si>
    <t>Захисна фасадна сітка</t>
  </si>
  <si>
    <t>Грунтування підлоги (2 рази)</t>
  </si>
  <si>
    <t>Улаштування гідроізоляції</t>
  </si>
  <si>
    <t>Улаштування армованої стяжки, 50мм</t>
  </si>
  <si>
    <t>міш</t>
  </si>
  <si>
    <t>Грунт Cеresit СТ-17, 10л</t>
  </si>
  <si>
    <t>тн</t>
  </si>
  <si>
    <t>Прибирання та винос сміття</t>
  </si>
  <si>
    <t>БАЛКОНИ</t>
  </si>
  <si>
    <t>Демпферна стрічка ППЕ 5мм</t>
  </si>
  <si>
    <t>Грунтування стін (2 рази) / плінтус</t>
  </si>
  <si>
    <t>Клей для теплоізоляції Ceresit CT 82, 25 кг</t>
  </si>
  <si>
    <t>Плити ППС екструзійні Ecoboard/Penoboard 1200x550x20 мм</t>
  </si>
  <si>
    <t>Стяжка Polimin СЦ-5 арм. для улаштування елементів підлоги (шар 10-100 мм), 25 кг</t>
  </si>
  <si>
    <t>Сітка зварна кладкова 100х100х3мм, 1х2м</t>
  </si>
  <si>
    <t>Гідроізоляційна суміш Ceresit  полімерцементна CR 65, 25 кг</t>
  </si>
  <si>
    <t>пач</t>
  </si>
  <si>
    <t>Клей для плитки Ceresit CM 117 Flex 25 кг</t>
  </si>
  <si>
    <t>Фуга Mapei Kerapoxy CQ, 3кг</t>
  </si>
  <si>
    <t>Укладання плінтусу з плитки (з виготовленням-порізка, Н100мм)</t>
  </si>
  <si>
    <r>
      <rPr>
        <b/>
        <sz val="11"/>
        <rFont val="Times New Roman"/>
        <family val="1"/>
        <charset val="204"/>
      </rPr>
      <t>Матеріал замовника</t>
    </r>
    <r>
      <rPr>
        <sz val="10"/>
        <rFont val="Times New Roman"/>
        <family val="1"/>
        <charset val="204"/>
      </rPr>
      <t xml:space="preserve">   Грес Атем Pimento K 0601 300х300 мм Артикул: 18325 структурний, пач.1.62м2</t>
    </r>
  </si>
  <si>
    <r>
      <rPr>
        <b/>
        <sz val="11"/>
        <rFont val="Times New Roman"/>
        <family val="1"/>
        <charset val="204"/>
      </rPr>
      <t>Матеріал замовник</t>
    </r>
    <r>
      <rPr>
        <sz val="10"/>
        <rFont val="Times New Roman"/>
        <family val="1"/>
        <charset val="204"/>
      </rPr>
      <t>а    Грес Атем Pimento K 0601 300х300 мм Артикул: 18325 структурний, пач.1.62м2</t>
    </r>
  </si>
  <si>
    <t>м. Київ</t>
  </si>
  <si>
    <t>виконання ремонтно-оздоблювальних робіт на напівкруглих балконах, БЦ "Европа Плаза", м. Київ, бул. Т. Шевченка, 33Б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</si>
</sst>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Calibri"/>
      <family val="2"/>
      <charset val="204"/>
    </font>
    <font>
      <sz val="11"/>
      <name val="Book Antiqua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0" tint="-0.249977111117893"/>
      <name val="Times New Roman"/>
      <family val="1"/>
      <charset val="204"/>
    </font>
    <font>
      <b/>
      <i/>
      <sz val="12"/>
      <color theme="0" tint="-0.1499984740745262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</cellStyleXfs>
  <cellXfs count="152">
    <xf numFmtId="0" fontId="0" fillId="0" borderId="0" xfId="0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4" fontId="6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justify" wrapText="1"/>
    </xf>
    <xf numFmtId="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4" fontId="9" fillId="2" borderId="1" xfId="0" applyNumberFormat="1" applyFont="1" applyFill="1" applyBorder="1" applyAlignment="1">
      <alignment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center" vertical="top" wrapText="1"/>
    </xf>
    <xf numFmtId="4" fontId="12" fillId="0" borderId="11" xfId="0" applyNumberFormat="1" applyFont="1" applyBorder="1" applyAlignment="1">
      <alignment horizontal="center" vertical="top" wrapText="1"/>
    </xf>
    <xf numFmtId="4" fontId="10" fillId="0" borderId="0" xfId="0" applyNumberFormat="1" applyFont="1" applyAlignment="1">
      <alignment horizontal="center" vertical="top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4" fontId="9" fillId="0" borderId="11" xfId="0" applyNumberFormat="1" applyFont="1" applyBorder="1" applyAlignment="1">
      <alignment wrapText="1"/>
    </xf>
    <xf numFmtId="4" fontId="13" fillId="0" borderId="0" xfId="0" applyNumberFormat="1" applyFont="1" applyAlignment="1">
      <alignment wrapText="1"/>
    </xf>
    <xf numFmtId="0" fontId="10" fillId="2" borderId="1" xfId="0" applyFont="1" applyFill="1" applyBorder="1" applyAlignment="1">
      <alignment vertical="justify" wrapText="1"/>
    </xf>
    <xf numFmtId="0" fontId="12" fillId="2" borderId="1" xfId="0" applyFont="1" applyFill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2" fillId="2" borderId="11" xfId="0" applyNumberFormat="1" applyFont="1" applyFill="1" applyBorder="1" applyAlignment="1">
      <alignment horizontal="right" vertical="center" wrapText="1"/>
    </xf>
    <xf numFmtId="4" fontId="10" fillId="2" borderId="0" xfId="0" applyNumberFormat="1" applyFont="1" applyFill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2" fillId="0" borderId="0" xfId="5" applyNumberFormat="1" applyFont="1" applyAlignment="1">
      <alignment horizontal="center" vertical="center" wrapText="1"/>
    </xf>
    <xf numFmtId="0" fontId="12" fillId="0" borderId="0" xfId="5" applyFont="1" applyAlignment="1">
      <alignment wrapText="1"/>
    </xf>
    <xf numFmtId="0" fontId="12" fillId="0" borderId="1" xfId="0" applyFont="1" applyBorder="1" applyAlignment="1">
      <alignment vertical="justify" wrapText="1"/>
    </xf>
    <xf numFmtId="0" fontId="15" fillId="2" borderId="1" xfId="0" applyFont="1" applyFill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right" wrapText="1"/>
    </xf>
    <xf numFmtId="4" fontId="10" fillId="2" borderId="7" xfId="0" applyNumberFormat="1" applyFont="1" applyFill="1" applyBorder="1" applyAlignment="1">
      <alignment horizontal="right" vertical="center" wrapText="1"/>
    </xf>
    <xf numFmtId="4" fontId="12" fillId="0" borderId="0" xfId="6" applyNumberFormat="1" applyFont="1" applyAlignment="1">
      <alignment horizontal="center" vertical="center" wrapText="1"/>
    </xf>
    <xf numFmtId="0" fontId="12" fillId="0" borderId="0" xfId="6" applyFont="1" applyAlignment="1">
      <alignment wrapText="1"/>
    </xf>
    <xf numFmtId="0" fontId="10" fillId="2" borderId="1" xfId="0" applyFont="1" applyFill="1" applyBorder="1" applyAlignment="1">
      <alignment wrapText="1"/>
    </xf>
    <xf numFmtId="4" fontId="9" fillId="0" borderId="1" xfId="0" applyNumberFormat="1" applyFont="1" applyBorder="1" applyAlignment="1">
      <alignment horizontal="center" wrapText="1"/>
    </xf>
    <xf numFmtId="0" fontId="12" fillId="0" borderId="0" xfId="6" applyFont="1" applyAlignment="1">
      <alignment vertical="center" wrapText="1"/>
    </xf>
    <xf numFmtId="0" fontId="15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right" vertical="center" wrapText="1"/>
    </xf>
    <xf numFmtId="4" fontId="8" fillId="2" borderId="0" xfId="0" applyNumberFormat="1" applyFont="1" applyFill="1" applyAlignment="1">
      <alignment horizontal="right" vertical="center" wrapText="1"/>
    </xf>
    <xf numFmtId="4" fontId="9" fillId="0" borderId="0" xfId="6" applyNumberFormat="1" applyFont="1" applyAlignment="1">
      <alignment horizontal="center" vertical="center" wrapText="1"/>
    </xf>
    <xf numFmtId="0" fontId="9" fillId="0" borderId="0" xfId="6" applyFont="1" applyAlignment="1">
      <alignment wrapText="1"/>
    </xf>
    <xf numFmtId="0" fontId="17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center" vertical="center" wrapText="1"/>
    </xf>
    <xf numFmtId="4" fontId="12" fillId="0" borderId="11" xfId="1" applyNumberFormat="1" applyFont="1" applyBorder="1" applyAlignment="1">
      <alignment horizontal="center" vertical="center" wrapText="1"/>
    </xf>
    <xf numFmtId="4" fontId="12" fillId="0" borderId="0" xfId="1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1" xfId="0" applyFont="1" applyBorder="1" applyAlignment="1">
      <alignment vertical="center" wrapText="1"/>
    </xf>
    <xf numFmtId="4" fontId="12" fillId="0" borderId="11" xfId="0" applyNumberFormat="1" applyFont="1" applyBorder="1" applyAlignment="1">
      <alignment horizontal="right" vertical="center" wrapText="1"/>
    </xf>
    <xf numFmtId="0" fontId="9" fillId="0" borderId="1" xfId="4" applyFont="1" applyBorder="1" applyAlignment="1">
      <alignment horizontal="left" vertical="center" wrapText="1"/>
    </xf>
    <xf numFmtId="0" fontId="12" fillId="0" borderId="3" xfId="1" applyFont="1" applyBorder="1" applyAlignment="1">
      <alignment horizontal="center" vertical="center" wrapText="1"/>
    </xf>
    <xf numFmtId="4" fontId="12" fillId="0" borderId="3" xfId="1" applyNumberFormat="1" applyFont="1" applyBorder="1" applyAlignment="1">
      <alignment horizontal="center" vertical="center" wrapText="1"/>
    </xf>
    <xf numFmtId="4" fontId="9" fillId="0" borderId="3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left" vertical="center" wrapText="1"/>
    </xf>
    <xf numFmtId="4" fontId="9" fillId="0" borderId="12" xfId="1" applyNumberFormat="1" applyFont="1" applyBorder="1" applyAlignment="1">
      <alignment horizontal="center" vertical="center" wrapText="1"/>
    </xf>
    <xf numFmtId="4" fontId="9" fillId="0" borderId="0" xfId="1" applyNumberFormat="1" applyFont="1" applyAlignment="1">
      <alignment horizontal="center" vertical="center" wrapText="1"/>
    </xf>
    <xf numFmtId="0" fontId="9" fillId="0" borderId="4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center" vertical="center" wrapText="1"/>
    </xf>
    <xf numFmtId="4" fontId="12" fillId="0" borderId="4" xfId="1" applyNumberFormat="1" applyFont="1" applyBorder="1" applyAlignment="1">
      <alignment horizontal="center" vertical="center" wrapText="1"/>
    </xf>
    <xf numFmtId="4" fontId="9" fillId="0" borderId="4" xfId="1" applyNumberFormat="1" applyFont="1" applyBorder="1" applyAlignment="1">
      <alignment horizontal="center" vertical="center" wrapText="1"/>
    </xf>
    <xf numFmtId="4" fontId="9" fillId="0" borderId="13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9" fontId="12" fillId="0" borderId="1" xfId="1" applyNumberFormat="1" applyFont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horizontal="left" vertical="center" wrapText="1"/>
    </xf>
    <xf numFmtId="4" fontId="12" fillId="0" borderId="11" xfId="3" applyNumberFormat="1" applyFont="1" applyBorder="1" applyAlignment="1">
      <alignment horizontal="center" vertical="center" wrapText="1"/>
    </xf>
    <xf numFmtId="4" fontId="12" fillId="0" borderId="0" xfId="3" applyNumberFormat="1" applyFont="1" applyAlignment="1">
      <alignment horizontal="center" vertical="center" wrapText="1"/>
    </xf>
    <xf numFmtId="4" fontId="9" fillId="0" borderId="11" xfId="3" applyNumberFormat="1" applyFont="1" applyBorder="1" applyAlignment="1">
      <alignment horizontal="center" vertical="center" wrapText="1"/>
    </xf>
    <xf numFmtId="4" fontId="9" fillId="0" borderId="0" xfId="3" applyNumberFormat="1" applyFont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4" fontId="9" fillId="0" borderId="0" xfId="3" applyNumberFormat="1" applyFont="1" applyAlignment="1">
      <alignment horizontal="center" wrapText="1"/>
    </xf>
    <xf numFmtId="0" fontId="5" fillId="0" borderId="1" xfId="1" applyFont="1" applyBorder="1" applyAlignment="1">
      <alignment horizontal="left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 wrapText="1"/>
    </xf>
    <xf numFmtId="4" fontId="16" fillId="0" borderId="1" xfId="1" applyNumberFormat="1" applyFont="1" applyBorder="1" applyAlignment="1">
      <alignment horizontal="center" vertical="center" wrapText="1"/>
    </xf>
    <xf numFmtId="4" fontId="16" fillId="0" borderId="11" xfId="3" applyNumberFormat="1" applyFont="1" applyBorder="1" applyAlignment="1">
      <alignment horizontal="center" vertical="center" wrapText="1"/>
    </xf>
    <xf numFmtId="4" fontId="5" fillId="0" borderId="0" xfId="3" applyNumberFormat="1" applyFont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5" fillId="0" borderId="15" xfId="1" applyFont="1" applyBorder="1" applyAlignment="1">
      <alignment horizontal="left" vertical="center" wrapText="1"/>
    </xf>
    <xf numFmtId="0" fontId="5" fillId="0" borderId="15" xfId="3" applyFont="1" applyBorder="1" applyAlignment="1">
      <alignment vertical="center" wrapText="1"/>
    </xf>
    <xf numFmtId="4" fontId="6" fillId="0" borderId="15" xfId="3" applyNumberFormat="1" applyFont="1" applyBorder="1" applyAlignment="1">
      <alignment horizontal="right" vertical="center" wrapText="1"/>
    </xf>
    <xf numFmtId="4" fontId="5" fillId="0" borderId="15" xfId="3" applyNumberFormat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left" vertical="center" wrapText="1"/>
    </xf>
    <xf numFmtId="2" fontId="16" fillId="0" borderId="15" xfId="3" applyNumberFormat="1" applyFont="1" applyBorder="1" applyAlignment="1">
      <alignment horizontal="right" vertical="center" wrapText="1"/>
    </xf>
    <xf numFmtId="4" fontId="16" fillId="0" borderId="15" xfId="1" applyNumberFormat="1" applyFont="1" applyBorder="1" applyAlignment="1">
      <alignment horizontal="right" vertical="center" wrapText="1"/>
    </xf>
    <xf numFmtId="4" fontId="16" fillId="0" borderId="15" xfId="3" applyNumberFormat="1" applyFont="1" applyBorder="1" applyAlignment="1">
      <alignment horizontal="center" vertical="center" wrapText="1"/>
    </xf>
    <xf numFmtId="4" fontId="16" fillId="0" borderId="16" xfId="3" applyNumberFormat="1" applyFont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 wrapText="1"/>
    </xf>
    <xf numFmtId="4" fontId="20" fillId="0" borderId="0" xfId="0" applyNumberFormat="1" applyFont="1" applyAlignment="1">
      <alignment horizontal="center" wrapText="1"/>
    </xf>
    <xf numFmtId="4" fontId="21" fillId="0" borderId="0" xfId="0" applyNumberFormat="1" applyFont="1" applyAlignment="1">
      <alignment horizontal="center" wrapText="1"/>
    </xf>
    <xf numFmtId="4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</cellXfs>
  <cellStyles count="7">
    <cellStyle name="Звичайний" xfId="0" builtinId="0"/>
    <cellStyle name="Обычный 2" xfId="1" xr:uid="{00000000-0005-0000-0000-000001000000}"/>
    <cellStyle name="Обычный 2 10" xfId="4" xr:uid="{00000000-0005-0000-0000-000002000000}"/>
    <cellStyle name="Обычный 2 10 3" xfId="2" xr:uid="{00000000-0005-0000-0000-000003000000}"/>
    <cellStyle name="Обычный 37 2" xfId="6" xr:uid="{00000000-0005-0000-0000-000004000000}"/>
    <cellStyle name="Обычный 4" xfId="3" xr:uid="{00000000-0005-0000-0000-000005000000}"/>
    <cellStyle name="Обычный 4 10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zoomScaleNormal="100" zoomScaleSheetLayoutView="100" workbookViewId="0">
      <selection activeCell="N14" sqref="N14"/>
    </sheetView>
  </sheetViews>
  <sheetFormatPr defaultColWidth="8.88671875" defaultRowHeight="15.6" x14ac:dyDescent="0.3"/>
  <cols>
    <col min="1" max="1" width="4.44140625" style="12" customWidth="1"/>
    <col min="2" max="2" width="39.33203125" style="13" customWidth="1"/>
    <col min="3" max="3" width="6.6640625" style="12" customWidth="1"/>
    <col min="4" max="5" width="8.33203125" style="6" customWidth="1"/>
    <col min="6" max="6" width="11.5546875" style="6" customWidth="1"/>
    <col min="7" max="7" width="36.44140625" style="3" customWidth="1"/>
    <col min="8" max="8" width="5.33203125" style="14" customWidth="1"/>
    <col min="9" max="9" width="9.33203125" style="15" bestFit="1" customWidth="1"/>
    <col min="10" max="10" width="8.5546875" style="15" customWidth="1"/>
    <col min="11" max="11" width="12.44140625" style="15" customWidth="1"/>
    <col min="12" max="13" width="0.109375" style="16" customWidth="1"/>
    <col min="14" max="14" width="18.5546875" style="12" customWidth="1"/>
    <col min="15" max="15" width="8.88671875" style="13"/>
    <col min="16" max="16" width="12.6640625" style="13" bestFit="1" customWidth="1"/>
    <col min="17" max="16384" width="8.88671875" style="13"/>
  </cols>
  <sheetData>
    <row r="1" spans="1:16" s="3" customFormat="1" ht="18.75" customHeight="1" x14ac:dyDescent="0.3">
      <c r="A1" s="149" t="s">
        <v>11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"/>
      <c r="M1" s="1"/>
      <c r="N1" s="2"/>
    </row>
    <row r="2" spans="1:16" s="4" customFormat="1" ht="25.2" customHeight="1" x14ac:dyDescent="0.3">
      <c r="A2" s="149" t="s">
        <v>67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"/>
      <c r="M2" s="1"/>
      <c r="N2" s="2"/>
    </row>
    <row r="3" spans="1:16" s="3" customFormat="1" ht="10.5" customHeight="1" x14ac:dyDescent="0.3">
      <c r="A3" s="2"/>
      <c r="B3" s="5"/>
      <c r="C3" s="2"/>
      <c r="D3" s="6"/>
      <c r="E3" s="6"/>
      <c r="F3" s="6"/>
      <c r="G3" s="2"/>
      <c r="H3" s="2"/>
      <c r="I3" s="7"/>
      <c r="J3" s="7"/>
      <c r="K3" s="7"/>
      <c r="L3" s="7"/>
      <c r="M3" s="7"/>
      <c r="N3" s="8"/>
    </row>
    <row r="4" spans="1:16" s="11" customFormat="1" ht="18.75" customHeight="1" x14ac:dyDescent="0.3">
      <c r="A4" s="151" t="s">
        <v>66</v>
      </c>
      <c r="B4" s="151"/>
      <c r="C4" s="1"/>
      <c r="D4" s="9"/>
      <c r="E4" s="9"/>
      <c r="F4" s="9"/>
      <c r="G4" s="1"/>
      <c r="H4" s="150"/>
      <c r="I4" s="150"/>
      <c r="J4" s="150"/>
      <c r="K4" s="150"/>
      <c r="L4" s="10"/>
      <c r="M4" s="10"/>
      <c r="N4" s="1"/>
    </row>
    <row r="5" spans="1:16" ht="16.2" thickBot="1" x14ac:dyDescent="0.35">
      <c r="N5" s="17"/>
    </row>
    <row r="6" spans="1:16" s="24" customFormat="1" ht="44.25" customHeight="1" thickBot="1" x14ac:dyDescent="0.3">
      <c r="A6" s="18" t="s">
        <v>22</v>
      </c>
      <c r="B6" s="19" t="s">
        <v>2</v>
      </c>
      <c r="C6" s="19" t="s">
        <v>3</v>
      </c>
      <c r="D6" s="20" t="s">
        <v>10</v>
      </c>
      <c r="E6" s="20" t="s">
        <v>4</v>
      </c>
      <c r="F6" s="20" t="s">
        <v>5</v>
      </c>
      <c r="G6" s="21" t="s">
        <v>6</v>
      </c>
      <c r="H6" s="21" t="s">
        <v>3</v>
      </c>
      <c r="I6" s="20" t="s">
        <v>10</v>
      </c>
      <c r="J6" s="20" t="s">
        <v>4</v>
      </c>
      <c r="K6" s="20" t="s">
        <v>5</v>
      </c>
      <c r="L6" s="22"/>
      <c r="M6" s="22"/>
      <c r="N6" s="23"/>
    </row>
    <row r="7" spans="1:16" s="33" customFormat="1" ht="24" customHeight="1" x14ac:dyDescent="0.3">
      <c r="A7" s="25"/>
      <c r="B7" s="26" t="s">
        <v>52</v>
      </c>
      <c r="C7" s="27"/>
      <c r="D7" s="28"/>
      <c r="E7" s="28"/>
      <c r="F7" s="28"/>
      <c r="G7" s="29"/>
      <c r="H7" s="30"/>
      <c r="I7" s="31"/>
      <c r="J7" s="31"/>
      <c r="K7" s="32"/>
      <c r="L7" s="23"/>
      <c r="M7" s="23"/>
      <c r="N7" s="23"/>
    </row>
    <row r="8" spans="1:16" s="24" customFormat="1" ht="16.5" customHeight="1" x14ac:dyDescent="0.25">
      <c r="A8" s="34">
        <v>1</v>
      </c>
      <c r="B8" s="35" t="s">
        <v>26</v>
      </c>
      <c r="C8" s="36"/>
      <c r="D8" s="37"/>
      <c r="E8" s="37"/>
      <c r="F8" s="37"/>
      <c r="G8" s="38"/>
      <c r="H8" s="39"/>
      <c r="I8" s="40"/>
      <c r="J8" s="40"/>
      <c r="K8" s="41"/>
      <c r="L8" s="42"/>
      <c r="M8" s="42"/>
      <c r="N8" s="23"/>
    </row>
    <row r="9" spans="1:16" s="24" customFormat="1" ht="19.5" customHeight="1" x14ac:dyDescent="0.25">
      <c r="A9" s="34">
        <v>2</v>
      </c>
      <c r="B9" s="43" t="s">
        <v>30</v>
      </c>
      <c r="C9" s="44" t="s">
        <v>27</v>
      </c>
      <c r="D9" s="45">
        <v>22</v>
      </c>
      <c r="E9" s="45">
        <v>80</v>
      </c>
      <c r="F9" s="46">
        <f>D9*E9</f>
        <v>1760</v>
      </c>
      <c r="G9" s="38"/>
      <c r="H9" s="47"/>
      <c r="I9" s="45"/>
      <c r="J9" s="45"/>
      <c r="K9" s="48"/>
      <c r="L9" s="23">
        <f>19*0.1</f>
        <v>1.9000000000000001</v>
      </c>
      <c r="M9" s="23">
        <f>L9*D9</f>
        <v>41.800000000000004</v>
      </c>
      <c r="N9" s="23"/>
    </row>
    <row r="10" spans="1:16" s="33" customFormat="1" ht="19.5" customHeight="1" x14ac:dyDescent="0.25">
      <c r="A10" s="34">
        <v>3</v>
      </c>
      <c r="B10" s="43" t="s">
        <v>28</v>
      </c>
      <c r="C10" s="44" t="s">
        <v>0</v>
      </c>
      <c r="D10" s="45">
        <v>47.6</v>
      </c>
      <c r="E10" s="45">
        <v>160</v>
      </c>
      <c r="F10" s="46">
        <f t="shared" ref="F10:F11" si="0">D10*E10</f>
        <v>7616</v>
      </c>
      <c r="G10" s="49"/>
      <c r="H10" s="47"/>
      <c r="I10" s="45"/>
      <c r="J10" s="45"/>
      <c r="K10" s="48"/>
      <c r="L10" s="23">
        <v>19</v>
      </c>
      <c r="M10" s="23">
        <f t="shared" ref="M10" si="1">L10*D10</f>
        <v>904.4</v>
      </c>
      <c r="N10" s="23"/>
      <c r="P10" s="24"/>
    </row>
    <row r="11" spans="1:16" s="24" customFormat="1" ht="19.5" customHeight="1" x14ac:dyDescent="0.25">
      <c r="A11" s="34">
        <v>4</v>
      </c>
      <c r="B11" s="43" t="s">
        <v>29</v>
      </c>
      <c r="C11" s="44" t="s">
        <v>0</v>
      </c>
      <c r="D11" s="45">
        <v>47.6</v>
      </c>
      <c r="E11" s="45">
        <v>160</v>
      </c>
      <c r="F11" s="46">
        <f t="shared" si="0"/>
        <v>7616</v>
      </c>
      <c r="G11" s="49"/>
      <c r="H11" s="47"/>
      <c r="I11" s="45"/>
      <c r="J11" s="45"/>
      <c r="K11" s="48"/>
      <c r="L11" s="23">
        <f>2200*0.05</f>
        <v>110</v>
      </c>
      <c r="M11" s="23">
        <f>L11*D11</f>
        <v>5236</v>
      </c>
      <c r="N11" s="23"/>
    </row>
    <row r="12" spans="1:16" s="24" customFormat="1" ht="19.5" customHeight="1" x14ac:dyDescent="0.25">
      <c r="A12" s="34"/>
      <c r="B12" s="50" t="s">
        <v>12</v>
      </c>
      <c r="C12" s="51"/>
      <c r="D12" s="52"/>
      <c r="E12" s="52"/>
      <c r="F12" s="53">
        <f>SUM(F9:F11)</f>
        <v>16992</v>
      </c>
      <c r="G12" s="49"/>
      <c r="H12" s="47"/>
      <c r="I12" s="45"/>
      <c r="J12" s="45"/>
      <c r="K12" s="48"/>
      <c r="L12" s="23"/>
      <c r="M12" s="23">
        <f>SUM(M9:M11)</f>
        <v>6182.2</v>
      </c>
      <c r="N12" s="23"/>
    </row>
    <row r="13" spans="1:16" s="24" customFormat="1" ht="19.5" customHeight="1" x14ac:dyDescent="0.25">
      <c r="A13" s="34"/>
      <c r="B13" s="54" t="s">
        <v>31</v>
      </c>
      <c r="C13" s="54"/>
      <c r="D13" s="55"/>
      <c r="E13" s="55"/>
      <c r="F13" s="55"/>
      <c r="G13" s="56"/>
      <c r="H13" s="56"/>
      <c r="I13" s="55"/>
      <c r="J13" s="55"/>
      <c r="K13" s="57"/>
      <c r="L13" s="58"/>
      <c r="M13" s="58"/>
      <c r="N13" s="23"/>
    </row>
    <row r="14" spans="1:16" s="24" customFormat="1" ht="30" customHeight="1" x14ac:dyDescent="0.25">
      <c r="A14" s="34">
        <v>1</v>
      </c>
      <c r="B14" s="59" t="s">
        <v>32</v>
      </c>
      <c r="C14" s="44" t="s">
        <v>0</v>
      </c>
      <c r="D14" s="45">
        <v>47.6</v>
      </c>
      <c r="E14" s="45">
        <v>150</v>
      </c>
      <c r="F14" s="46">
        <f>D14*E14</f>
        <v>7140</v>
      </c>
      <c r="G14" s="49" t="s">
        <v>56</v>
      </c>
      <c r="H14" s="60" t="s">
        <v>1</v>
      </c>
      <c r="I14" s="61">
        <v>95</v>
      </c>
      <c r="J14" s="62"/>
      <c r="K14" s="63">
        <f>I14*J14</f>
        <v>0</v>
      </c>
      <c r="L14" s="64">
        <v>0.5</v>
      </c>
      <c r="M14" s="64">
        <f>L14*I14</f>
        <v>47.5</v>
      </c>
      <c r="N14" s="23"/>
    </row>
    <row r="15" spans="1:16" s="24" customFormat="1" ht="16.2" customHeight="1" x14ac:dyDescent="0.25">
      <c r="A15" s="34"/>
      <c r="B15" s="43"/>
      <c r="C15" s="44"/>
      <c r="D15" s="45"/>
      <c r="E15" s="45"/>
      <c r="F15" s="46"/>
      <c r="G15" s="49" t="s">
        <v>55</v>
      </c>
      <c r="H15" s="60" t="s">
        <v>33</v>
      </c>
      <c r="I15" s="61">
        <f>ROUNDUP(D14*6/25,0.5)</f>
        <v>12</v>
      </c>
      <c r="J15" s="62"/>
      <c r="K15" s="63">
        <f t="shared" ref="K15:K33" si="2">I15*J15</f>
        <v>0</v>
      </c>
      <c r="L15" s="64">
        <v>25</v>
      </c>
      <c r="M15" s="64">
        <f>L15*I15</f>
        <v>300</v>
      </c>
      <c r="N15" s="23"/>
    </row>
    <row r="16" spans="1:16" s="24" customFormat="1" ht="16.5" customHeight="1" x14ac:dyDescent="0.25">
      <c r="A16" s="34"/>
      <c r="B16" s="43"/>
      <c r="C16" s="44"/>
      <c r="D16" s="45"/>
      <c r="E16" s="45"/>
      <c r="F16" s="46"/>
      <c r="G16" s="49" t="s">
        <v>49</v>
      </c>
      <c r="H16" s="60" t="s">
        <v>1</v>
      </c>
      <c r="I16" s="61">
        <f>ROUNDUP(D14*0.15/10,0.5)</f>
        <v>1</v>
      </c>
      <c r="J16" s="62"/>
      <c r="K16" s="63">
        <f t="shared" si="2"/>
        <v>0</v>
      </c>
      <c r="L16" s="64">
        <v>10</v>
      </c>
      <c r="M16" s="64">
        <f t="shared" ref="M16:M38" si="3">L16*I16</f>
        <v>10</v>
      </c>
      <c r="N16" s="23"/>
    </row>
    <row r="17" spans="1:16" s="24" customFormat="1" ht="33.6" customHeight="1" x14ac:dyDescent="0.25">
      <c r="A17" s="34">
        <v>2</v>
      </c>
      <c r="B17" s="43" t="s">
        <v>47</v>
      </c>
      <c r="C17" s="44" t="s">
        <v>0</v>
      </c>
      <c r="D17" s="45">
        <v>47.6</v>
      </c>
      <c r="E17" s="45">
        <v>300</v>
      </c>
      <c r="F17" s="46">
        <f>D17*E17</f>
        <v>14280</v>
      </c>
      <c r="G17" s="49" t="s">
        <v>57</v>
      </c>
      <c r="H17" s="60" t="s">
        <v>48</v>
      </c>
      <c r="I17" s="61">
        <v>27</v>
      </c>
      <c r="J17" s="62"/>
      <c r="K17" s="63">
        <f t="shared" si="2"/>
        <v>0</v>
      </c>
      <c r="L17" s="64">
        <v>25</v>
      </c>
      <c r="M17" s="64">
        <f t="shared" si="3"/>
        <v>675</v>
      </c>
      <c r="N17" s="23"/>
    </row>
    <row r="18" spans="1:16" s="24" customFormat="1" ht="16.5" customHeight="1" x14ac:dyDescent="0.25">
      <c r="A18" s="34"/>
      <c r="B18" s="43"/>
      <c r="C18" s="65"/>
      <c r="D18" s="45"/>
      <c r="E18" s="45"/>
      <c r="F18" s="46"/>
      <c r="G18" s="49" t="s">
        <v>58</v>
      </c>
      <c r="H18" s="60" t="s">
        <v>1</v>
      </c>
      <c r="I18" s="61">
        <f>ROUNDUP(D17*1.1/2,0.5)</f>
        <v>27</v>
      </c>
      <c r="J18" s="62"/>
      <c r="K18" s="63">
        <f t="shared" si="2"/>
        <v>0</v>
      </c>
      <c r="L18" s="64">
        <v>3</v>
      </c>
      <c r="M18" s="64">
        <f t="shared" si="3"/>
        <v>81</v>
      </c>
      <c r="N18" s="23"/>
    </row>
    <row r="19" spans="1:16" s="24" customFormat="1" ht="18.75" customHeight="1" x14ac:dyDescent="0.25">
      <c r="A19" s="34"/>
      <c r="B19" s="43"/>
      <c r="C19" s="44"/>
      <c r="D19" s="45"/>
      <c r="E19" s="45"/>
      <c r="F19" s="46"/>
      <c r="G19" s="49" t="s">
        <v>53</v>
      </c>
      <c r="H19" s="60" t="s">
        <v>27</v>
      </c>
      <c r="I19" s="61">
        <f>ROUNDUP(D17*2.1/2,0.5)</f>
        <v>50</v>
      </c>
      <c r="J19" s="62"/>
      <c r="K19" s="63">
        <f t="shared" si="2"/>
        <v>0</v>
      </c>
      <c r="L19" s="64"/>
      <c r="M19" s="64">
        <f t="shared" si="3"/>
        <v>0</v>
      </c>
      <c r="N19" s="23"/>
    </row>
    <row r="20" spans="1:16" s="24" customFormat="1" ht="30" customHeight="1" x14ac:dyDescent="0.25">
      <c r="A20" s="34">
        <v>3</v>
      </c>
      <c r="B20" s="43" t="s">
        <v>45</v>
      </c>
      <c r="C20" s="44" t="s">
        <v>0</v>
      </c>
      <c r="D20" s="45">
        <v>47.6</v>
      </c>
      <c r="E20" s="45">
        <v>20</v>
      </c>
      <c r="F20" s="46">
        <f>D20*E20</f>
        <v>952</v>
      </c>
      <c r="G20" s="49" t="s">
        <v>34</v>
      </c>
      <c r="H20" s="60" t="s">
        <v>1</v>
      </c>
      <c r="I20" s="61">
        <f>ROUNDUP(D20*0.15/10,0.5)</f>
        <v>1</v>
      </c>
      <c r="J20" s="62"/>
      <c r="K20" s="63">
        <f t="shared" si="2"/>
        <v>0</v>
      </c>
      <c r="L20" s="64">
        <v>10</v>
      </c>
      <c r="M20" s="64">
        <f t="shared" si="3"/>
        <v>10</v>
      </c>
      <c r="N20" s="23"/>
    </row>
    <row r="21" spans="1:16" s="24" customFormat="1" ht="36" customHeight="1" x14ac:dyDescent="0.25">
      <c r="A21" s="34">
        <v>4</v>
      </c>
      <c r="B21" s="43" t="s">
        <v>46</v>
      </c>
      <c r="C21" s="44" t="s">
        <v>35</v>
      </c>
      <c r="D21" s="45">
        <f>D20</f>
        <v>47.6</v>
      </c>
      <c r="E21" s="45">
        <v>120</v>
      </c>
      <c r="F21" s="46">
        <f t="shared" ref="F21:F22" si="4">D21*E21</f>
        <v>5712</v>
      </c>
      <c r="G21" s="49" t="s">
        <v>59</v>
      </c>
      <c r="H21" s="60" t="s">
        <v>40</v>
      </c>
      <c r="I21" s="61">
        <f>ROUNDUP(D21*1.5*4/25,0.5)</f>
        <v>12</v>
      </c>
      <c r="J21" s="62"/>
      <c r="K21" s="63">
        <f t="shared" si="2"/>
        <v>0</v>
      </c>
      <c r="L21" s="64">
        <v>25</v>
      </c>
      <c r="M21" s="64">
        <f t="shared" si="3"/>
        <v>300</v>
      </c>
      <c r="N21" s="23"/>
    </row>
    <row r="22" spans="1:16" s="67" customFormat="1" ht="32.25" customHeight="1" x14ac:dyDescent="0.25">
      <c r="A22" s="34">
        <v>5</v>
      </c>
      <c r="B22" s="43" t="s">
        <v>36</v>
      </c>
      <c r="C22" s="44" t="s">
        <v>0</v>
      </c>
      <c r="D22" s="45">
        <f>D20</f>
        <v>47.6</v>
      </c>
      <c r="E22" s="45">
        <v>600</v>
      </c>
      <c r="F22" s="46">
        <f t="shared" si="4"/>
        <v>28560</v>
      </c>
      <c r="G22" s="68" t="s">
        <v>64</v>
      </c>
      <c r="H22" s="60" t="s">
        <v>60</v>
      </c>
      <c r="I22" s="61"/>
      <c r="J22" s="62"/>
      <c r="K22" s="63">
        <f t="shared" si="2"/>
        <v>0</v>
      </c>
      <c r="L22" s="64">
        <f>19*1.2</f>
        <v>22.8</v>
      </c>
      <c r="M22" s="67">
        <f>D22*19</f>
        <v>904.4</v>
      </c>
      <c r="N22" s="66"/>
      <c r="P22" s="24"/>
    </row>
    <row r="23" spans="1:16" s="74" customFormat="1" ht="18.600000000000001" customHeight="1" x14ac:dyDescent="0.25">
      <c r="A23" s="34"/>
      <c r="B23" s="35"/>
      <c r="C23" s="69"/>
      <c r="D23" s="70"/>
      <c r="E23" s="70"/>
      <c r="F23" s="71"/>
      <c r="G23" s="49" t="s">
        <v>61</v>
      </c>
      <c r="H23" s="60" t="s">
        <v>40</v>
      </c>
      <c r="I23" s="61">
        <f>ROUNDUP(D22*7/25,0.5)</f>
        <v>14</v>
      </c>
      <c r="J23" s="62"/>
      <c r="K23" s="63">
        <f t="shared" si="2"/>
        <v>0</v>
      </c>
      <c r="L23" s="72">
        <v>25</v>
      </c>
      <c r="M23" s="64">
        <f t="shared" si="3"/>
        <v>350</v>
      </c>
      <c r="N23" s="73"/>
      <c r="P23" s="24"/>
    </row>
    <row r="24" spans="1:16" s="74" customFormat="1" ht="18.600000000000001" customHeight="1" x14ac:dyDescent="0.25">
      <c r="A24" s="34"/>
      <c r="B24" s="75"/>
      <c r="C24" s="69"/>
      <c r="D24" s="76"/>
      <c r="E24" s="70"/>
      <c r="F24" s="71"/>
      <c r="G24" s="49" t="s">
        <v>41</v>
      </c>
      <c r="H24" s="60" t="s">
        <v>37</v>
      </c>
      <c r="I24" s="62">
        <v>5</v>
      </c>
      <c r="J24" s="62"/>
      <c r="K24" s="63">
        <f t="shared" si="2"/>
        <v>0</v>
      </c>
      <c r="L24" s="64"/>
      <c r="M24" s="64">
        <f t="shared" si="3"/>
        <v>0</v>
      </c>
      <c r="N24" s="73"/>
      <c r="P24" s="24"/>
    </row>
    <row r="25" spans="1:16" s="74" customFormat="1" ht="33.75" customHeight="1" x14ac:dyDescent="0.25">
      <c r="A25" s="34">
        <v>6</v>
      </c>
      <c r="B25" s="75" t="s">
        <v>43</v>
      </c>
      <c r="C25" s="44" t="s">
        <v>0</v>
      </c>
      <c r="D25" s="45">
        <v>47.6</v>
      </c>
      <c r="E25" s="45">
        <v>200</v>
      </c>
      <c r="F25" s="46">
        <f>D25*E25</f>
        <v>9520</v>
      </c>
      <c r="G25" s="49" t="s">
        <v>42</v>
      </c>
      <c r="H25" s="60" t="s">
        <v>1</v>
      </c>
      <c r="I25" s="62">
        <v>9</v>
      </c>
      <c r="J25" s="62"/>
      <c r="K25" s="63">
        <f t="shared" si="2"/>
        <v>0</v>
      </c>
      <c r="L25" s="64"/>
      <c r="M25" s="64">
        <f t="shared" si="3"/>
        <v>0</v>
      </c>
      <c r="N25" s="73"/>
      <c r="P25" s="24"/>
    </row>
    <row r="26" spans="1:16" s="74" customFormat="1" ht="18" customHeight="1" x14ac:dyDescent="0.25">
      <c r="A26" s="34"/>
      <c r="B26" s="75"/>
      <c r="C26" s="44"/>
      <c r="D26" s="45"/>
      <c r="E26" s="45"/>
      <c r="F26" s="46"/>
      <c r="G26" s="49" t="s">
        <v>62</v>
      </c>
      <c r="H26" s="60" t="s">
        <v>37</v>
      </c>
      <c r="I26" s="61">
        <f>ROUNDUP(D25*0.3/3,0.5)</f>
        <v>5</v>
      </c>
      <c r="J26" s="62"/>
      <c r="K26" s="63">
        <f t="shared" si="2"/>
        <v>0</v>
      </c>
      <c r="L26" s="64">
        <v>3</v>
      </c>
      <c r="M26" s="64">
        <f t="shared" si="3"/>
        <v>15</v>
      </c>
      <c r="N26" s="73"/>
      <c r="P26" s="24"/>
    </row>
    <row r="27" spans="1:16" s="77" customFormat="1" ht="21" customHeight="1" x14ac:dyDescent="0.25">
      <c r="A27" s="34">
        <v>7</v>
      </c>
      <c r="B27" s="43" t="s">
        <v>54</v>
      </c>
      <c r="C27" s="44" t="s">
        <v>27</v>
      </c>
      <c r="D27" s="45">
        <v>22</v>
      </c>
      <c r="E27" s="45">
        <v>20</v>
      </c>
      <c r="F27" s="46">
        <f>D27*E27</f>
        <v>440</v>
      </c>
      <c r="G27" s="49" t="s">
        <v>34</v>
      </c>
      <c r="H27" s="60" t="s">
        <v>1</v>
      </c>
      <c r="I27" s="61">
        <f>ROUNDUP(D27*0.15*0.1/10,0.5)</f>
        <v>1</v>
      </c>
      <c r="J27" s="62"/>
      <c r="K27" s="63">
        <f t="shared" si="2"/>
        <v>0</v>
      </c>
      <c r="L27" s="64">
        <v>1</v>
      </c>
      <c r="M27" s="64">
        <f t="shared" si="3"/>
        <v>1</v>
      </c>
      <c r="N27" s="73"/>
      <c r="P27" s="24"/>
    </row>
    <row r="28" spans="1:16" s="74" customFormat="1" ht="28.5" customHeight="1" x14ac:dyDescent="0.25">
      <c r="A28" s="34">
        <v>8</v>
      </c>
      <c r="B28" s="43" t="s">
        <v>63</v>
      </c>
      <c r="C28" s="44" t="s">
        <v>27</v>
      </c>
      <c r="D28" s="45">
        <f>D27</f>
        <v>22</v>
      </c>
      <c r="E28" s="45">
        <v>300</v>
      </c>
      <c r="F28" s="46">
        <f>D28*E28</f>
        <v>6600</v>
      </c>
      <c r="G28" s="68" t="s">
        <v>65</v>
      </c>
      <c r="H28" s="60" t="s">
        <v>60</v>
      </c>
      <c r="I28" s="61"/>
      <c r="J28" s="62"/>
      <c r="K28" s="63">
        <f t="shared" si="2"/>
        <v>0</v>
      </c>
      <c r="L28" s="64">
        <f>19*1.2</f>
        <v>22.8</v>
      </c>
      <c r="M28" s="74">
        <f>3*19</f>
        <v>57</v>
      </c>
      <c r="N28" s="73"/>
      <c r="P28" s="24"/>
    </row>
    <row r="29" spans="1:16" s="74" customFormat="1" ht="19.2" customHeight="1" x14ac:dyDescent="0.25">
      <c r="A29" s="34"/>
      <c r="B29" s="78"/>
      <c r="C29" s="65"/>
      <c r="D29" s="45"/>
      <c r="E29" s="45"/>
      <c r="F29" s="46"/>
      <c r="G29" s="49" t="s">
        <v>61</v>
      </c>
      <c r="H29" s="60" t="s">
        <v>40</v>
      </c>
      <c r="I29" s="61">
        <f>ROUNDUP(D28*6.5*0.1/25,0.5)</f>
        <v>1</v>
      </c>
      <c r="J29" s="62"/>
      <c r="K29" s="63">
        <f t="shared" si="2"/>
        <v>0</v>
      </c>
      <c r="L29" s="64">
        <v>25</v>
      </c>
      <c r="M29" s="64">
        <f t="shared" si="3"/>
        <v>25</v>
      </c>
      <c r="N29" s="73"/>
      <c r="P29" s="24"/>
    </row>
    <row r="30" spans="1:16" s="74" customFormat="1" ht="19.2" customHeight="1" x14ac:dyDescent="0.25">
      <c r="A30" s="34"/>
      <c r="B30" s="75"/>
      <c r="C30" s="44"/>
      <c r="D30" s="45"/>
      <c r="E30" s="45"/>
      <c r="F30" s="46"/>
      <c r="G30" s="49" t="s">
        <v>41</v>
      </c>
      <c r="H30" s="60" t="s">
        <v>37</v>
      </c>
      <c r="I30" s="62">
        <v>2</v>
      </c>
      <c r="J30" s="62"/>
      <c r="K30" s="63">
        <f t="shared" si="2"/>
        <v>0</v>
      </c>
      <c r="L30" s="64"/>
      <c r="M30" s="64">
        <f t="shared" si="3"/>
        <v>0</v>
      </c>
      <c r="N30" s="73"/>
      <c r="P30" s="24"/>
    </row>
    <row r="31" spans="1:16" s="74" customFormat="1" ht="30" customHeight="1" x14ac:dyDescent="0.25">
      <c r="A31" s="34">
        <v>9</v>
      </c>
      <c r="B31" s="75" t="s">
        <v>43</v>
      </c>
      <c r="C31" s="44" t="s">
        <v>27</v>
      </c>
      <c r="D31" s="45">
        <v>22</v>
      </c>
      <c r="E31" s="45">
        <v>200</v>
      </c>
      <c r="F31" s="46">
        <f>D31*E31</f>
        <v>4400</v>
      </c>
      <c r="G31" s="49" t="s">
        <v>42</v>
      </c>
      <c r="H31" s="60" t="s">
        <v>1</v>
      </c>
      <c r="I31" s="62">
        <v>4</v>
      </c>
      <c r="J31" s="62"/>
      <c r="K31" s="63">
        <f t="shared" si="2"/>
        <v>0</v>
      </c>
      <c r="L31" s="64"/>
      <c r="M31" s="64">
        <f t="shared" si="3"/>
        <v>0</v>
      </c>
      <c r="N31" s="73"/>
      <c r="P31" s="24"/>
    </row>
    <row r="32" spans="1:16" s="74" customFormat="1" ht="18" customHeight="1" x14ac:dyDescent="0.25">
      <c r="A32" s="34"/>
      <c r="B32" s="75"/>
      <c r="C32" s="44"/>
      <c r="D32" s="45"/>
      <c r="E32" s="45"/>
      <c r="F32" s="46"/>
      <c r="G32" s="49" t="s">
        <v>62</v>
      </c>
      <c r="H32" s="60" t="s">
        <v>37</v>
      </c>
      <c r="I32" s="61">
        <f>ROUNDUP(D31*0.3*0.1/3,0.5)</f>
        <v>1</v>
      </c>
      <c r="J32" s="62"/>
      <c r="K32" s="63">
        <f t="shared" si="2"/>
        <v>0</v>
      </c>
      <c r="L32" s="64">
        <v>3</v>
      </c>
      <c r="M32" s="64">
        <f t="shared" si="3"/>
        <v>3</v>
      </c>
      <c r="N32" s="73"/>
      <c r="P32" s="24"/>
    </row>
    <row r="33" spans="1:16" s="74" customFormat="1" ht="28.2" customHeight="1" x14ac:dyDescent="0.25">
      <c r="A33" s="34">
        <v>10</v>
      </c>
      <c r="B33" s="59" t="s">
        <v>38</v>
      </c>
      <c r="C33" s="44" t="s">
        <v>27</v>
      </c>
      <c r="D33" s="45">
        <v>40</v>
      </c>
      <c r="E33" s="45">
        <v>120</v>
      </c>
      <c r="F33" s="46">
        <f>D33*E33</f>
        <v>4800</v>
      </c>
      <c r="G33" s="49" t="s">
        <v>44</v>
      </c>
      <c r="H33" s="60" t="s">
        <v>39</v>
      </c>
      <c r="I33" s="62">
        <v>5</v>
      </c>
      <c r="J33" s="62"/>
      <c r="K33" s="63">
        <f t="shared" si="2"/>
        <v>0</v>
      </c>
      <c r="L33" s="64">
        <v>0.5</v>
      </c>
      <c r="M33" s="64">
        <f t="shared" si="3"/>
        <v>2.5</v>
      </c>
      <c r="N33" s="73"/>
      <c r="P33" s="24"/>
    </row>
    <row r="34" spans="1:16" s="87" customFormat="1" ht="18" customHeight="1" x14ac:dyDescent="0.25">
      <c r="A34" s="34"/>
      <c r="B34" s="79" t="s">
        <v>12</v>
      </c>
      <c r="C34" s="80"/>
      <c r="D34" s="81"/>
      <c r="E34" s="81"/>
      <c r="F34" s="53">
        <f>SUM(F14:F33)</f>
        <v>82404</v>
      </c>
      <c r="G34" s="56"/>
      <c r="H34" s="82"/>
      <c r="I34" s="83"/>
      <c r="J34" s="83"/>
      <c r="K34" s="84"/>
      <c r="L34" s="85"/>
      <c r="M34" s="64">
        <f t="shared" si="3"/>
        <v>0</v>
      </c>
      <c r="N34" s="86"/>
      <c r="P34" s="24"/>
    </row>
    <row r="35" spans="1:16" s="96" customFormat="1" ht="21.75" customHeight="1" x14ac:dyDescent="0.25">
      <c r="A35" s="34"/>
      <c r="B35" s="88" t="s">
        <v>23</v>
      </c>
      <c r="C35" s="89"/>
      <c r="D35" s="90"/>
      <c r="E35" s="91"/>
      <c r="F35" s="91"/>
      <c r="G35" s="92"/>
      <c r="H35" s="89"/>
      <c r="I35" s="91"/>
      <c r="J35" s="91"/>
      <c r="K35" s="93"/>
      <c r="L35" s="94"/>
      <c r="M35" s="64">
        <f t="shared" si="3"/>
        <v>0</v>
      </c>
      <c r="N35" s="95"/>
      <c r="P35" s="24"/>
    </row>
    <row r="36" spans="1:16" s="96" customFormat="1" ht="18.600000000000001" customHeight="1" x14ac:dyDescent="0.25">
      <c r="A36" s="34"/>
      <c r="B36" s="97" t="s">
        <v>25</v>
      </c>
      <c r="C36" s="51" t="s">
        <v>50</v>
      </c>
      <c r="D36" s="45">
        <v>2.34</v>
      </c>
      <c r="E36" s="45">
        <v>1000</v>
      </c>
      <c r="F36" s="52">
        <f>D36*E36</f>
        <v>2340</v>
      </c>
      <c r="G36" s="38"/>
      <c r="H36" s="39"/>
      <c r="I36" s="40"/>
      <c r="J36" s="40"/>
      <c r="K36" s="41"/>
      <c r="L36" s="42"/>
      <c r="M36" s="64">
        <f t="shared" si="3"/>
        <v>0</v>
      </c>
      <c r="N36" s="95"/>
      <c r="P36" s="24"/>
    </row>
    <row r="37" spans="1:16" s="96" customFormat="1" ht="18.600000000000001" customHeight="1" x14ac:dyDescent="0.25">
      <c r="A37" s="34"/>
      <c r="B37" s="97" t="s">
        <v>51</v>
      </c>
      <c r="C37" s="51" t="s">
        <v>50</v>
      </c>
      <c r="D37" s="45">
        <v>6.35</v>
      </c>
      <c r="E37" s="45">
        <v>1000</v>
      </c>
      <c r="F37" s="52">
        <f t="shared" ref="F37:F38" si="5">D37*E37</f>
        <v>6350</v>
      </c>
      <c r="G37" s="38"/>
      <c r="H37" s="39"/>
      <c r="I37" s="40"/>
      <c r="J37" s="40"/>
      <c r="K37" s="41"/>
      <c r="L37" s="42"/>
      <c r="M37" s="64">
        <f t="shared" si="3"/>
        <v>0</v>
      </c>
      <c r="N37" s="95"/>
      <c r="P37" s="24"/>
    </row>
    <row r="38" spans="1:16" s="96" customFormat="1" ht="18.600000000000001" customHeight="1" x14ac:dyDescent="0.25">
      <c r="A38" s="34"/>
      <c r="B38" s="97" t="s">
        <v>7</v>
      </c>
      <c r="C38" s="51" t="s">
        <v>8</v>
      </c>
      <c r="D38" s="45">
        <v>2</v>
      </c>
      <c r="E38" s="45"/>
      <c r="F38" s="52">
        <f t="shared" si="5"/>
        <v>0</v>
      </c>
      <c r="G38" s="49" t="s">
        <v>9</v>
      </c>
      <c r="H38" s="47" t="s">
        <v>1</v>
      </c>
      <c r="I38" s="45">
        <v>260</v>
      </c>
      <c r="J38" s="45"/>
      <c r="K38" s="98">
        <f>I38*J38</f>
        <v>0</v>
      </c>
      <c r="L38" s="23"/>
      <c r="M38" s="64">
        <f t="shared" si="3"/>
        <v>0</v>
      </c>
      <c r="N38" s="95"/>
      <c r="P38" s="24"/>
    </row>
    <row r="39" spans="1:16" s="96" customFormat="1" ht="16.2" customHeight="1" thickBot="1" x14ac:dyDescent="0.3">
      <c r="A39" s="34"/>
      <c r="B39" s="99" t="s">
        <v>24</v>
      </c>
      <c r="C39" s="100"/>
      <c r="D39" s="101"/>
      <c r="E39" s="101"/>
      <c r="F39" s="102">
        <f>SUM(F36:F38)</f>
        <v>8690</v>
      </c>
      <c r="G39" s="103"/>
      <c r="H39" s="100"/>
      <c r="I39" s="101"/>
      <c r="J39" s="102"/>
      <c r="K39" s="104"/>
      <c r="L39" s="105"/>
      <c r="M39" s="105">
        <f>SUM(M14:M38)</f>
        <v>2781.4</v>
      </c>
      <c r="N39" s="95"/>
    </row>
    <row r="40" spans="1:16" s="96" customFormat="1" ht="16.2" customHeight="1" x14ac:dyDescent="0.25">
      <c r="A40" s="34"/>
      <c r="B40" s="106" t="s">
        <v>12</v>
      </c>
      <c r="C40" s="107"/>
      <c r="D40" s="108"/>
      <c r="E40" s="108"/>
      <c r="F40" s="109">
        <f>F12+F34+F39</f>
        <v>108086</v>
      </c>
      <c r="G40" s="106" t="s">
        <v>13</v>
      </c>
      <c r="H40" s="107"/>
      <c r="I40" s="108"/>
      <c r="J40" s="109"/>
      <c r="K40" s="110">
        <f>SUM(K14:K39)</f>
        <v>0</v>
      </c>
      <c r="L40" s="105"/>
      <c r="M40" s="105"/>
      <c r="N40" s="95"/>
    </row>
    <row r="41" spans="1:16" s="96" customFormat="1" ht="16.2" customHeight="1" x14ac:dyDescent="0.25">
      <c r="A41" s="34"/>
      <c r="B41" s="111" t="s">
        <v>14</v>
      </c>
      <c r="C41" s="112">
        <v>0.05</v>
      </c>
      <c r="D41" s="91"/>
      <c r="E41" s="91"/>
      <c r="F41" s="91">
        <f>F40*C41</f>
        <v>5404.3</v>
      </c>
      <c r="G41" s="111" t="s">
        <v>15</v>
      </c>
      <c r="H41" s="112">
        <v>0.05</v>
      </c>
      <c r="I41" s="113"/>
      <c r="J41" s="114"/>
      <c r="K41" s="115">
        <f>K40*H41</f>
        <v>0</v>
      </c>
      <c r="L41" s="116"/>
      <c r="M41" s="116"/>
      <c r="N41" s="95"/>
    </row>
    <row r="42" spans="1:16" s="96" customFormat="1" ht="16.2" customHeight="1" x14ac:dyDescent="0.25">
      <c r="A42" s="34"/>
      <c r="B42" s="111" t="s">
        <v>16</v>
      </c>
      <c r="C42" s="112">
        <v>0.05</v>
      </c>
      <c r="D42" s="91"/>
      <c r="E42" s="91"/>
      <c r="F42" s="91">
        <f>F40*C42</f>
        <v>5404.3</v>
      </c>
      <c r="G42" s="111"/>
      <c r="H42" s="112"/>
      <c r="I42" s="91"/>
      <c r="J42" s="90"/>
      <c r="K42" s="117"/>
      <c r="L42" s="118"/>
      <c r="M42" s="118"/>
      <c r="N42" s="95"/>
    </row>
    <row r="43" spans="1:16" s="96" customFormat="1" ht="30.75" customHeight="1" x14ac:dyDescent="0.25">
      <c r="A43" s="34"/>
      <c r="B43" s="119" t="s">
        <v>18</v>
      </c>
      <c r="C43" s="112"/>
      <c r="D43" s="91"/>
      <c r="E43" s="91"/>
      <c r="F43" s="90">
        <f>F40+F41+F42</f>
        <v>118894.6</v>
      </c>
      <c r="G43" s="111" t="s">
        <v>17</v>
      </c>
      <c r="H43" s="112"/>
      <c r="I43" s="91"/>
      <c r="J43" s="90"/>
      <c r="K43" s="117">
        <f>K40+K41</f>
        <v>0</v>
      </c>
      <c r="L43" s="120"/>
      <c r="M43" s="120"/>
      <c r="N43" s="95"/>
    </row>
    <row r="44" spans="1:16" s="3" customFormat="1" ht="17.399999999999999" customHeight="1" x14ac:dyDescent="0.3">
      <c r="A44" s="34"/>
      <c r="B44" s="121"/>
      <c r="C44" s="122"/>
      <c r="D44" s="123"/>
      <c r="E44" s="123"/>
      <c r="F44" s="124"/>
      <c r="G44" s="125" t="s">
        <v>19</v>
      </c>
      <c r="H44" s="126"/>
      <c r="I44" s="127"/>
      <c r="J44" s="128"/>
      <c r="K44" s="129">
        <f>F43+K43</f>
        <v>118894.6</v>
      </c>
      <c r="L44" s="130"/>
      <c r="M44" s="130"/>
      <c r="N44" s="8"/>
      <c r="P44" s="148"/>
    </row>
    <row r="45" spans="1:16" s="3" customFormat="1" ht="17.399999999999999" customHeight="1" x14ac:dyDescent="0.3">
      <c r="A45" s="34"/>
      <c r="B45" s="121"/>
      <c r="C45" s="122"/>
      <c r="D45" s="123"/>
      <c r="E45" s="123"/>
      <c r="F45" s="124"/>
      <c r="G45" s="125" t="s">
        <v>20</v>
      </c>
      <c r="H45" s="126"/>
      <c r="I45" s="127"/>
      <c r="J45" s="128"/>
      <c r="K45" s="129"/>
      <c r="L45" s="130"/>
      <c r="M45" s="130"/>
      <c r="N45" s="8"/>
    </row>
    <row r="46" spans="1:16" s="3" customFormat="1" ht="17.399999999999999" customHeight="1" thickBot="1" x14ac:dyDescent="0.35">
      <c r="A46" s="131"/>
      <c r="B46" s="132"/>
      <c r="C46" s="133"/>
      <c r="D46" s="134"/>
      <c r="E46" s="134"/>
      <c r="F46" s="135"/>
      <c r="G46" s="136" t="s">
        <v>21</v>
      </c>
      <c r="H46" s="137"/>
      <c r="I46" s="138"/>
      <c r="J46" s="139"/>
      <c r="K46" s="140"/>
      <c r="L46" s="130">
        <f>K46/5</f>
        <v>0</v>
      </c>
      <c r="M46" s="130"/>
      <c r="N46" s="141"/>
    </row>
    <row r="47" spans="1:16" x14ac:dyDescent="0.3">
      <c r="N47" s="142"/>
    </row>
    <row r="48" spans="1:16" ht="39.75" customHeight="1" x14ac:dyDescent="0.35">
      <c r="K48" s="143"/>
      <c r="L48" s="144"/>
      <c r="M48" s="144"/>
      <c r="N48" s="145"/>
    </row>
    <row r="49" spans="2:14" ht="19.5" customHeight="1" x14ac:dyDescent="0.3">
      <c r="B49" s="146"/>
      <c r="N49" s="17"/>
    </row>
    <row r="50" spans="2:14" ht="19.5" customHeight="1" x14ac:dyDescent="0.3">
      <c r="B50" s="146"/>
      <c r="N50" s="17"/>
    </row>
    <row r="51" spans="2:14" ht="48.75" customHeight="1" x14ac:dyDescent="0.3">
      <c r="B51" s="147"/>
      <c r="N51" s="17"/>
    </row>
  </sheetData>
  <mergeCells count="4">
    <mergeCell ref="A1:K1"/>
    <mergeCell ref="A2:K2"/>
    <mergeCell ref="H4:K4"/>
    <mergeCell ref="A4:B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headerFooter>
    <oddFooter>&amp;R&amp;N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Балкони</vt:lpstr>
      <vt:lpstr>Балкони!Заголовки_для_друку</vt:lpstr>
      <vt:lpstr>Балкони!Область_друку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Venya</dc:creator>
  <cp:lastModifiedBy>Валерій Усенко</cp:lastModifiedBy>
  <cp:lastPrinted>2020-07-24T08:34:56Z</cp:lastPrinted>
  <dcterms:created xsi:type="dcterms:W3CDTF">2020-07-15T11:36:26Z</dcterms:created>
  <dcterms:modified xsi:type="dcterms:W3CDTF">2025-09-01T13:35:54Z</dcterms:modified>
</cp:coreProperties>
</file>